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0"/>
  </bookViews>
  <sheets>
    <sheet name="CBS30.6.06" sheetId="1" r:id="rId1"/>
    <sheet name="CIS30.6.06" sheetId="2" r:id="rId2"/>
    <sheet name="CSCIE30.6.06" sheetId="3" r:id="rId3"/>
    <sheet name="CFS30.6.06" sheetId="4" r:id="rId4"/>
  </sheets>
  <definedNames>
    <definedName name="_xlnm.Print_Area" localSheetId="0">'CBS30.6.06'!$A$1:$I$63</definedName>
  </definedNames>
  <calcPr fullCalcOnLoad="1"/>
</workbook>
</file>

<file path=xl/sharedStrings.xml><?xml version="1.0" encoding="utf-8"?>
<sst xmlns="http://schemas.openxmlformats.org/spreadsheetml/2006/main" count="176" uniqueCount="144">
  <si>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</si>
  <si>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</si>
  <si>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</si>
  <si>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</si>
  <si>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</si>
  <si>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</si>
  <si>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</si>
  <si>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</si>
  <si>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</si>
  <si>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 xml:space="preserve">Share </t>
  </si>
  <si>
    <t>Capital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</si>
  <si>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</si>
  <si>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</si>
  <si>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</si>
  <si>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</si>
  <si>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</si>
  <si>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</si>
  <si>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</si>
  <si>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</si>
  <si>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</si>
  <si>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</si>
  <si>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</si>
  <si>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</si>
  <si>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bank balances</t>
  </si>
  <si>
    <t xml:space="preserve"> </t>
  </si>
  <si>
    <t>Distributable</t>
  </si>
  <si>
    <t>CASH FLOWS FROM INVESTING ACTIVITIES</t>
  </si>
  <si>
    <t xml:space="preserve">   Taxation paid</t>
  </si>
  <si>
    <t>Trade receivables</t>
  </si>
  <si>
    <t>Other receivables</t>
  </si>
  <si>
    <t>Trade payables</t>
  </si>
  <si>
    <t>Other payables</t>
  </si>
  <si>
    <t>Payable to a director</t>
  </si>
  <si>
    <t>AS AT END</t>
  </si>
  <si>
    <t>QUARTER</t>
  </si>
  <si>
    <t>OF CURRENT</t>
  </si>
  <si>
    <t>Profit before taxation</t>
  </si>
  <si>
    <t>Operating profit before working capital changes</t>
  </si>
  <si>
    <t>NET INCREASE / (DECREASE) IN CASH AND CASH EQUIVALENTS</t>
  </si>
  <si>
    <t xml:space="preserve">  Property,plant and equipment</t>
  </si>
  <si>
    <t xml:space="preserve">  Investment in an associate</t>
  </si>
  <si>
    <t xml:space="preserve">  Timber concession rights</t>
  </si>
  <si>
    <t xml:space="preserve">  Share capital</t>
  </si>
  <si>
    <t xml:space="preserve">  Deferred tax liabilities</t>
  </si>
  <si>
    <t>Other investment</t>
  </si>
  <si>
    <t>As at 1 January 2005</t>
  </si>
  <si>
    <t xml:space="preserve">   Repayment of borrowings</t>
  </si>
  <si>
    <t xml:space="preserve">   Increase in inventory</t>
  </si>
  <si>
    <t>Net cash used in investing activity</t>
  </si>
  <si>
    <t>31/12/2005</t>
  </si>
  <si>
    <t>Revaluation</t>
  </si>
  <si>
    <t>Reserve</t>
  </si>
  <si>
    <t xml:space="preserve">   Increase / (decrease) in payables</t>
  </si>
  <si>
    <t>Finance costs</t>
  </si>
  <si>
    <t>Profit before tax</t>
  </si>
  <si>
    <t>Income tax expense</t>
  </si>
  <si>
    <t>Equity holders of the parent</t>
  </si>
  <si>
    <t>Note</t>
  </si>
  <si>
    <t>Non-current assets</t>
  </si>
  <si>
    <t>Current assets</t>
  </si>
  <si>
    <t>Inventories</t>
  </si>
  <si>
    <t>TOTAL ASSETS</t>
  </si>
  <si>
    <t>EQUITY AND LIABILITIES</t>
  </si>
  <si>
    <t>Minority interest</t>
  </si>
  <si>
    <t>Total equity</t>
  </si>
  <si>
    <t>TOTAL EQUITY AND LIABILITIES</t>
  </si>
  <si>
    <t xml:space="preserve"> ASSETS</t>
  </si>
  <si>
    <t xml:space="preserve">Equity attributable to equity holders of the parent </t>
  </si>
  <si>
    <t xml:space="preserve">  Revaluation reserve</t>
  </si>
  <si>
    <t xml:space="preserve">  Retained earnings</t>
  </si>
  <si>
    <t xml:space="preserve"> Non-current liabilities</t>
  </si>
  <si>
    <t xml:space="preserve"> Current liabilities</t>
  </si>
  <si>
    <t xml:space="preserve"> Total liabilities</t>
  </si>
  <si>
    <t>Net assets per share (sen)</t>
  </si>
  <si>
    <t>(The Condensed Consolidated Balance Sheets should be read in conjunction with the audited financial statements</t>
  </si>
  <si>
    <t xml:space="preserve">for the year ended 31st December 2005 and the accompanying explanatory notes attached to the interim financial </t>
  </si>
  <si>
    <t>statements.)</t>
  </si>
  <si>
    <t>3 months ended</t>
  </si>
  <si>
    <t>Cumulative to Date</t>
  </si>
  <si>
    <t>Operating expenses</t>
  </si>
  <si>
    <t>Other incomes</t>
  </si>
  <si>
    <t>Profit for the period</t>
  </si>
  <si>
    <t>Attributable to :</t>
  </si>
  <si>
    <t>Earnings per share attributable to equity holders</t>
  </si>
  <si>
    <t>(a)   Basic, for profit for the period</t>
  </si>
  <si>
    <t>(b)   Diluted, for profit for the period</t>
  </si>
  <si>
    <t>(The Condensed Consolidated Income Statements should be read in conjunction with the audited financial</t>
  </si>
  <si>
    <t xml:space="preserve">statements for the year ended 31st December 2005 and the accompanying explanatory notes attached to the </t>
  </si>
  <si>
    <t>interim financial statements.)</t>
  </si>
  <si>
    <t>As at 1 January 2006</t>
  </si>
  <si>
    <t>Non-Distributable</t>
  </si>
  <si>
    <t>Retained Earnings /</t>
  </si>
  <si>
    <t>(Accumulated losses)</t>
  </si>
  <si>
    <t>Attributable to Equity Holders of the Parent</t>
  </si>
  <si>
    <t>Minority Interest</t>
  </si>
  <si>
    <t>Total Equity</t>
  </si>
  <si>
    <t>(The Condensed Consolidated Statements of Changes in Equity should be read in conjuction with the audited financial statements</t>
  </si>
  <si>
    <t>for the year ended 31st December 2005 and the accompanying explanatory notes attached to the interim financial statements.)</t>
  </si>
  <si>
    <t>Total</t>
  </si>
  <si>
    <t>As at</t>
  </si>
  <si>
    <t>Cash and cash equivalents at the end of the financial period comprise the following:</t>
  </si>
  <si>
    <t>CASH AND CASH EQUIVALENTS AT END OF THE FINANCIAL PERIOD</t>
  </si>
  <si>
    <t>CASH AND CASH EQUIVALENTS AT BEGINNING OF THE FINANCIAL PERIOD</t>
  </si>
  <si>
    <t>Fixed deposits with licensed banks</t>
  </si>
  <si>
    <t xml:space="preserve">   Decrease / (increase) in receivables</t>
  </si>
  <si>
    <t xml:space="preserve">   Share of results in an associate</t>
  </si>
  <si>
    <t>of the parent (sen):</t>
  </si>
  <si>
    <t>7&amp;23</t>
  </si>
  <si>
    <t xml:space="preserve">CONDENSED CONSOLIDATED STATEMENT OF CHANGES IN EQUITY </t>
  </si>
  <si>
    <t>Restated</t>
  </si>
  <si>
    <t>6 months ended</t>
  </si>
  <si>
    <t xml:space="preserve">6 months quarter ended </t>
  </si>
  <si>
    <t>30 June 2006</t>
  </si>
  <si>
    <t>As at 30 June 2006</t>
  </si>
  <si>
    <t>30 June 2005</t>
  </si>
  <si>
    <t>As at 30 June 2005</t>
  </si>
  <si>
    <t xml:space="preserve">6 months ended </t>
  </si>
  <si>
    <t>Land and development expenditure</t>
  </si>
  <si>
    <t>Borrowing</t>
  </si>
  <si>
    <t xml:space="preserve">  Borrowing</t>
  </si>
  <si>
    <t>Tax payable</t>
  </si>
  <si>
    <t>CONDENSED CONSOLIDATED BALANCE SHEET AS AT 30 JUNE 2006</t>
  </si>
  <si>
    <t>30/6/2006</t>
  </si>
  <si>
    <t>Dividend payable</t>
  </si>
  <si>
    <t>FOR THE QUARTER ENDED 30 JUNE 2006</t>
  </si>
  <si>
    <t>Dividend declared in respect of</t>
  </si>
  <si>
    <t>financial year ended 31 December 2005</t>
  </si>
  <si>
    <t>financial year ended 31 December 2004</t>
  </si>
  <si>
    <t>( 3% less 28% taxation )</t>
  </si>
  <si>
    <t>( 6% less 28% taxation )</t>
  </si>
  <si>
    <t>Share of net profit of associated company</t>
  </si>
  <si>
    <t xml:space="preserve">   Advances from a director</t>
  </si>
  <si>
    <t xml:space="preserve">   Increase in land development expenditure</t>
  </si>
  <si>
    <t xml:space="preserve">   Inventory written off</t>
  </si>
  <si>
    <t xml:space="preserve">   Loss on disposal of plant &amp; equipment</t>
  </si>
  <si>
    <t xml:space="preserve">   Purchase of  plant and equipment</t>
  </si>
  <si>
    <t xml:space="preserve">   Proceed from plant and equipment</t>
  </si>
  <si>
    <t xml:space="preserve">   Waiver income</t>
  </si>
  <si>
    <t xml:space="preserve">   Interest income</t>
  </si>
  <si>
    <t xml:space="preserve">   Investment in subsidiary company</t>
  </si>
  <si>
    <t>(RM0.90 during current quarter)</t>
  </si>
  <si>
    <t>2nd Quarter</t>
  </si>
  <si>
    <t>(The Condensed Consolidated Cash Flow Statement should be read in conjunction with the audited financial statements for the</t>
  </si>
  <si>
    <t>year ended 31st December 2005 and the accompanying explanatory notes attached to the interim financial statements.)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</si>
</sst>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[$-409]dddd\,\ mmmm\ dd\,\ yyyy"/>
    <numFmt numFmtId="187" formatCode="dd/mm/yyyy;@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4" xfId="15" applyNumberFormat="1" applyFont="1" applyFill="1" applyBorder="1" applyAlignment="1">
      <alignment/>
    </xf>
    <xf numFmtId="179" fontId="12" fillId="0" borderId="4" xfId="15" applyNumberFormat="1" applyFont="1" applyBorder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/>
    </xf>
    <xf numFmtId="187" fontId="6" fillId="0" borderId="0" xfId="0" applyNumberFormat="1" applyFont="1" applyAlignment="1">
      <alignment horizontal="center"/>
    </xf>
    <xf numFmtId="187" fontId="5" fillId="0" borderId="0" xfId="0" applyNumberFormat="1" applyFont="1" applyAlignment="1">
      <alignment/>
    </xf>
    <xf numFmtId="187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79" fontId="13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79" fontId="12" fillId="0" borderId="8" xfId="15" applyNumberFormat="1" applyFont="1" applyFill="1" applyBorder="1" applyAlignment="1">
      <alignment/>
    </xf>
    <xf numFmtId="179" fontId="12" fillId="0" borderId="8" xfId="15" applyNumberFormat="1" applyFont="1" applyBorder="1" applyAlignment="1">
      <alignment/>
    </xf>
    <xf numFmtId="179" fontId="11" fillId="0" borderId="0" xfId="15" applyNumberFormat="1" applyFont="1" applyFill="1" applyBorder="1" applyAlignment="1">
      <alignment/>
    </xf>
    <xf numFmtId="179" fontId="12" fillId="0" borderId="6" xfId="15" applyNumberFormat="1" applyFont="1" applyBorder="1" applyAlignment="1">
      <alignment/>
    </xf>
    <xf numFmtId="179" fontId="12" fillId="0" borderId="9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9" fontId="18" fillId="0" borderId="10" xfId="15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2" xfId="15" applyNumberFormat="1" applyFont="1" applyBorder="1" applyAlignment="1">
      <alignment horizontal="center"/>
    </xf>
    <xf numFmtId="179" fontId="18" fillId="0" borderId="2" xfId="15" applyNumberFormat="1" applyFont="1" applyFill="1" applyBorder="1" applyAlignment="1">
      <alignment/>
    </xf>
    <xf numFmtId="43" fontId="5" fillId="0" borderId="11" xfId="15" applyFont="1" applyBorder="1" applyAlignment="1">
      <alignment/>
    </xf>
    <xf numFmtId="43" fontId="5" fillId="0" borderId="0" xfId="15" applyFont="1" applyAlignment="1">
      <alignment/>
    </xf>
    <xf numFmtId="175" fontId="5" fillId="0" borderId="0" xfId="0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0" fontId="21" fillId="0" borderId="0" xfId="0" applyFont="1" applyAlignment="1">
      <alignment/>
    </xf>
    <xf numFmtId="179" fontId="17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79" fontId="1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5</xdr:row>
      <xdr:rowOff>95250</xdr:rowOff>
    </xdr:from>
    <xdr:to>
      <xdr:col>9</xdr:col>
      <xdr:colOff>952500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7048500" y="120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85725</xdr:rowOff>
    </xdr:from>
    <xdr:to>
      <xdr:col>7</xdr:col>
      <xdr:colOff>352425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24475" y="120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85725</xdr:rowOff>
    </xdr:from>
    <xdr:to>
      <xdr:col>3</xdr:col>
      <xdr:colOff>600075</xdr:colOff>
      <xdr:row>5</xdr:row>
      <xdr:rowOff>85725</xdr:rowOff>
    </xdr:to>
    <xdr:sp>
      <xdr:nvSpPr>
        <xdr:cNvPr id="3" name="Line 8"/>
        <xdr:cNvSpPr>
          <a:spLocks/>
        </xdr:cNvSpPr>
      </xdr:nvSpPr>
      <xdr:spPr>
        <a:xfrm flipH="1">
          <a:off x="3133725" y="1200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95250</xdr:rowOff>
    </xdr:from>
    <xdr:to>
      <xdr:col>5</xdr:col>
      <xdr:colOff>866775</xdr:colOff>
      <xdr:row>5</xdr:row>
      <xdr:rowOff>104775</xdr:rowOff>
    </xdr:to>
    <xdr:sp>
      <xdr:nvSpPr>
        <xdr:cNvPr id="4" name="Line 9"/>
        <xdr:cNvSpPr>
          <a:spLocks/>
        </xdr:cNvSpPr>
      </xdr:nvSpPr>
      <xdr:spPr>
        <a:xfrm flipV="1">
          <a:off x="4657725" y="12096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95250</xdr:rowOff>
    </xdr:from>
    <xdr:to>
      <xdr:col>2</xdr:col>
      <xdr:colOff>466725</xdr:colOff>
      <xdr:row>5</xdr:row>
      <xdr:rowOff>95250</xdr:rowOff>
    </xdr:to>
    <xdr:sp>
      <xdr:nvSpPr>
        <xdr:cNvPr id="1" name="Line 3"/>
        <xdr:cNvSpPr>
          <a:spLocks/>
        </xdr:cNvSpPr>
      </xdr:nvSpPr>
      <xdr:spPr>
        <a:xfrm flipH="1">
          <a:off x="2419350" y="1057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95250</xdr:rowOff>
    </xdr:from>
    <xdr:to>
      <xdr:col>5</xdr:col>
      <xdr:colOff>857250</xdr:colOff>
      <xdr:row>5</xdr:row>
      <xdr:rowOff>95250</xdr:rowOff>
    </xdr:to>
    <xdr:sp>
      <xdr:nvSpPr>
        <xdr:cNvPr id="2" name="Line 5"/>
        <xdr:cNvSpPr>
          <a:spLocks/>
        </xdr:cNvSpPr>
      </xdr:nvSpPr>
      <xdr:spPr>
        <a:xfrm>
          <a:off x="6210300" y="1057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90" zoomScaleNormal="90" workbookViewId="0" topLeftCell="A1">
      <selection activeCell="F66" sqref="F66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7.57421875" style="23" customWidth="1"/>
    <col min="5" max="5" width="6.28125" style="23" customWidth="1"/>
    <col min="6" max="6" width="12.7109375" style="53" customWidth="1"/>
    <col min="7" max="7" width="12.7109375" style="54" customWidth="1"/>
    <col min="8" max="8" width="14.28125" style="22" customWidth="1"/>
    <col min="9" max="9" width="2.00390625" style="22" customWidth="1"/>
    <col min="10" max="11" width="9.140625" style="23" customWidth="1"/>
    <col min="12" max="12" width="13.7109375" style="23" customWidth="1"/>
    <col min="13" max="16384" width="9.140625" style="23" customWidth="1"/>
  </cols>
  <sheetData>
    <row r="1" spans="1:8" ht="15.75" customHeight="1">
      <c r="A1" s="91" t="s">
        <v>1</v>
      </c>
      <c r="B1" s="91"/>
      <c r="C1" s="91"/>
      <c r="D1" s="91"/>
      <c r="E1" s="91"/>
      <c r="F1" s="91"/>
      <c r="G1" s="91"/>
      <c r="H1" s="91"/>
    </row>
    <row r="2" spans="1:8" ht="18.75" customHeight="1">
      <c r="A2" s="91" t="s">
        <v>121</v>
      </c>
      <c r="B2" s="91"/>
      <c r="C2" s="91"/>
      <c r="D2" s="91"/>
      <c r="E2" s="91"/>
      <c r="F2" s="91"/>
      <c r="G2" s="91"/>
      <c r="H2" s="91"/>
    </row>
    <row r="3" spans="1:8" ht="12.75">
      <c r="A3" s="24"/>
      <c r="B3" s="25"/>
      <c r="C3" s="25"/>
      <c r="D3" s="26"/>
      <c r="E3" s="26"/>
      <c r="F3" s="27"/>
      <c r="G3" s="28"/>
      <c r="H3" s="24"/>
    </row>
    <row r="4" spans="6:8" ht="12.75">
      <c r="F4" s="29" t="s">
        <v>3</v>
      </c>
      <c r="G4" s="30"/>
      <c r="H4" s="24" t="s">
        <v>5</v>
      </c>
    </row>
    <row r="5" spans="6:9" s="31" customFormat="1" ht="12.75">
      <c r="F5" s="32" t="s">
        <v>33</v>
      </c>
      <c r="G5" s="33"/>
      <c r="H5" s="34" t="s">
        <v>2</v>
      </c>
      <c r="I5" s="35"/>
    </row>
    <row r="6" spans="6:9" s="31" customFormat="1" ht="12.75">
      <c r="F6" s="32" t="s">
        <v>35</v>
      </c>
      <c r="G6" s="33"/>
      <c r="H6" s="34" t="s">
        <v>4</v>
      </c>
      <c r="I6" s="35"/>
    </row>
    <row r="7" spans="6:9" s="31" customFormat="1" ht="12.75">
      <c r="F7" s="32" t="s">
        <v>34</v>
      </c>
      <c r="G7" s="33"/>
      <c r="H7" s="34" t="s">
        <v>6</v>
      </c>
      <c r="I7" s="35"/>
    </row>
    <row r="8" spans="5:9" s="36" customFormat="1" ht="12.75">
      <c r="E8" s="36" t="s">
        <v>57</v>
      </c>
      <c r="F8" s="37" t="s">
        <v>122</v>
      </c>
      <c r="G8" s="38"/>
      <c r="H8" s="39" t="s">
        <v>49</v>
      </c>
      <c r="I8" s="35"/>
    </row>
    <row r="9" spans="6:9" s="31" customFormat="1" ht="12.75">
      <c r="F9" s="32" t="s">
        <v>0</v>
      </c>
      <c r="G9" s="33"/>
      <c r="H9" s="34" t="s">
        <v>0</v>
      </c>
      <c r="I9" s="35"/>
    </row>
    <row r="10" spans="6:9" s="31" customFormat="1" ht="12.75">
      <c r="F10" s="32"/>
      <c r="G10" s="33"/>
      <c r="H10" s="34"/>
      <c r="I10" s="35"/>
    </row>
    <row r="11" spans="3:9" s="31" customFormat="1" ht="12.75">
      <c r="C11" s="68" t="s">
        <v>66</v>
      </c>
      <c r="F11" s="32"/>
      <c r="G11" s="33"/>
      <c r="H11" s="34"/>
      <c r="I11" s="35"/>
    </row>
    <row r="12" spans="2:9" s="31" customFormat="1" ht="12.75">
      <c r="B12" s="40" t="s">
        <v>58</v>
      </c>
      <c r="F12" s="32"/>
      <c r="G12" s="33"/>
      <c r="H12" s="34"/>
      <c r="I12" s="35"/>
    </row>
    <row r="13" spans="1:12" ht="12.75">
      <c r="A13" s="31"/>
      <c r="B13" s="23" t="s">
        <v>39</v>
      </c>
      <c r="E13" s="31">
        <v>10</v>
      </c>
      <c r="F13" s="44">
        <v>126983</v>
      </c>
      <c r="G13" s="42"/>
      <c r="H13" s="45">
        <f>93066+5414</f>
        <v>98480</v>
      </c>
      <c r="I13" s="35"/>
      <c r="L13" s="43"/>
    </row>
    <row r="14" spans="1:12" ht="12.75">
      <c r="A14" s="31"/>
      <c r="B14" s="23" t="s">
        <v>41</v>
      </c>
      <c r="E14" s="31"/>
      <c r="F14" s="46">
        <v>48142</v>
      </c>
      <c r="G14" s="42"/>
      <c r="H14" s="47">
        <v>54160</v>
      </c>
      <c r="I14" s="35"/>
      <c r="L14" s="43"/>
    </row>
    <row r="15" spans="1:12" ht="12.75">
      <c r="A15" s="31"/>
      <c r="B15" s="23" t="s">
        <v>40</v>
      </c>
      <c r="E15" s="31"/>
      <c r="F15" s="46">
        <v>63140</v>
      </c>
      <c r="G15" s="42"/>
      <c r="H15" s="47">
        <v>58001</v>
      </c>
      <c r="I15" s="35"/>
      <c r="J15" s="43"/>
      <c r="L15" s="43"/>
    </row>
    <row r="16" spans="1:12" ht="12.75">
      <c r="A16" s="31"/>
      <c r="C16" s="23" t="s">
        <v>44</v>
      </c>
      <c r="E16" s="31"/>
      <c r="F16" s="69">
        <v>50</v>
      </c>
      <c r="G16" s="42"/>
      <c r="H16" s="70">
        <v>50</v>
      </c>
      <c r="I16" s="35"/>
      <c r="J16" s="43"/>
      <c r="L16" s="43"/>
    </row>
    <row r="17" spans="1:12" ht="12.75">
      <c r="A17" s="31"/>
      <c r="E17" s="31"/>
      <c r="F17" s="69">
        <f>SUM(F13:F16)</f>
        <v>238315</v>
      </c>
      <c r="G17" s="42"/>
      <c r="H17" s="69">
        <f>SUM(H13:H16)</f>
        <v>210691</v>
      </c>
      <c r="I17" s="35"/>
      <c r="J17" s="43"/>
      <c r="L17" s="43"/>
    </row>
    <row r="18" spans="1:12" ht="12.75">
      <c r="A18" s="31"/>
      <c r="E18" s="31"/>
      <c r="F18" s="41"/>
      <c r="G18" s="42"/>
      <c r="I18" s="35"/>
      <c r="J18" s="43"/>
      <c r="L18" s="43"/>
    </row>
    <row r="19" spans="5:12" ht="12.75">
      <c r="E19" s="31"/>
      <c r="F19" s="23"/>
      <c r="G19" s="23"/>
      <c r="H19" s="23"/>
      <c r="I19" s="35"/>
      <c r="L19" s="43"/>
    </row>
    <row r="20" spans="1:9" ht="12.75">
      <c r="A20" s="31"/>
      <c r="B20" s="40" t="s">
        <v>59</v>
      </c>
      <c r="E20" s="31"/>
      <c r="F20" s="51"/>
      <c r="G20" s="42"/>
      <c r="H20" s="52"/>
      <c r="I20" s="35"/>
    </row>
    <row r="21" spans="1:12" ht="12.75">
      <c r="A21" s="31"/>
      <c r="C21" s="59" t="s">
        <v>117</v>
      </c>
      <c r="E21" s="31"/>
      <c r="F21" s="46">
        <v>2073</v>
      </c>
      <c r="G21" s="42"/>
      <c r="H21" s="47">
        <v>1968</v>
      </c>
      <c r="I21" s="35"/>
      <c r="L21" s="43"/>
    </row>
    <row r="22" spans="1:12" ht="12.75">
      <c r="A22" s="31"/>
      <c r="B22" s="35"/>
      <c r="C22" s="59" t="s">
        <v>60</v>
      </c>
      <c r="D22" s="59"/>
      <c r="E22" s="31"/>
      <c r="F22" s="46">
        <f>865-222</f>
        <v>643</v>
      </c>
      <c r="G22" s="42"/>
      <c r="H22" s="47">
        <v>562</v>
      </c>
      <c r="I22" s="35"/>
      <c r="L22" s="43"/>
    </row>
    <row r="23" spans="1:12" ht="12.75">
      <c r="A23" s="31"/>
      <c r="B23" s="35"/>
      <c r="C23" s="59" t="s">
        <v>28</v>
      </c>
      <c r="D23" s="59"/>
      <c r="E23" s="31"/>
      <c r="F23" s="46">
        <v>2563</v>
      </c>
      <c r="G23" s="42"/>
      <c r="H23" s="47">
        <v>3565</v>
      </c>
      <c r="I23" s="35"/>
      <c r="L23" s="43"/>
    </row>
    <row r="24" spans="1:14" ht="12.75">
      <c r="A24" s="31"/>
      <c r="B24" s="35"/>
      <c r="C24" s="59" t="s">
        <v>29</v>
      </c>
      <c r="D24" s="59"/>
      <c r="E24" s="31"/>
      <c r="F24" s="46">
        <f>316+14618+9072</f>
        <v>24006</v>
      </c>
      <c r="G24" s="42"/>
      <c r="H24" s="47">
        <f>27715+899</f>
        <v>28614</v>
      </c>
      <c r="I24" s="35"/>
      <c r="L24" s="43"/>
      <c r="N24" s="43"/>
    </row>
    <row r="25" spans="1:12" ht="12.75">
      <c r="A25" s="31"/>
      <c r="B25" s="35"/>
      <c r="C25" s="59" t="s">
        <v>23</v>
      </c>
      <c r="D25" s="59"/>
      <c r="E25" s="31"/>
      <c r="F25" s="46">
        <f>1426+5120</f>
        <v>6546</v>
      </c>
      <c r="G25" s="42"/>
      <c r="H25" s="47">
        <f>1790+2226</f>
        <v>4016</v>
      </c>
      <c r="I25" s="35"/>
      <c r="L25" s="43"/>
    </row>
    <row r="26" spans="1:9" ht="12.75">
      <c r="A26" s="31"/>
      <c r="E26" s="31"/>
      <c r="F26" s="48">
        <f>SUM(F21:F25)</f>
        <v>35831</v>
      </c>
      <c r="G26" s="42"/>
      <c r="H26" s="48">
        <f>SUM(H21:H25)</f>
        <v>38725</v>
      </c>
      <c r="I26" s="35"/>
    </row>
    <row r="27" spans="1:9" ht="13.5" thickBot="1">
      <c r="A27" s="31"/>
      <c r="C27" s="40" t="s">
        <v>61</v>
      </c>
      <c r="E27" s="31"/>
      <c r="F27" s="84">
        <f>F17+F26</f>
        <v>274146</v>
      </c>
      <c r="G27" s="42"/>
      <c r="H27" s="84">
        <f>H17+H26</f>
        <v>249416</v>
      </c>
      <c r="I27" s="35"/>
    </row>
    <row r="28" spans="1:9" ht="13.5" thickTop="1">
      <c r="A28" s="31"/>
      <c r="C28" s="40"/>
      <c r="E28" s="31"/>
      <c r="F28" s="71"/>
      <c r="G28" s="42"/>
      <c r="H28" s="71"/>
      <c r="I28" s="35"/>
    </row>
    <row r="29" spans="1:9" ht="12.75">
      <c r="A29" s="31"/>
      <c r="E29" s="31"/>
      <c r="F29" s="42"/>
      <c r="G29" s="42"/>
      <c r="H29" s="49"/>
      <c r="I29" s="35"/>
    </row>
    <row r="30" spans="1:9" ht="12.75">
      <c r="A30" s="31"/>
      <c r="B30" s="40" t="s">
        <v>62</v>
      </c>
      <c r="C30" s="40"/>
      <c r="E30" s="31"/>
      <c r="F30" s="42"/>
      <c r="G30" s="42"/>
      <c r="H30" s="49"/>
      <c r="I30" s="35"/>
    </row>
    <row r="31" spans="1:9" ht="12.75">
      <c r="A31" s="31"/>
      <c r="C31" s="40" t="s">
        <v>67</v>
      </c>
      <c r="E31" s="31"/>
      <c r="F31" s="42"/>
      <c r="G31" s="42"/>
      <c r="H31" s="49"/>
      <c r="I31" s="35"/>
    </row>
    <row r="32" spans="1:9" ht="12.75">
      <c r="A32" s="31"/>
      <c r="B32" s="23" t="s">
        <v>42</v>
      </c>
      <c r="E32" s="31">
        <v>7</v>
      </c>
      <c r="F32" s="44">
        <v>110367</v>
      </c>
      <c r="G32" s="42"/>
      <c r="H32" s="45">
        <v>110367</v>
      </c>
      <c r="I32" s="35"/>
    </row>
    <row r="33" spans="1:9" ht="12.75">
      <c r="A33" s="31"/>
      <c r="B33" s="23" t="s">
        <v>68</v>
      </c>
      <c r="E33" s="31"/>
      <c r="F33" s="46">
        <f>+H33</f>
        <v>3617</v>
      </c>
      <c r="G33" s="42"/>
      <c r="H33" s="47">
        <v>3617</v>
      </c>
      <c r="I33" s="35"/>
    </row>
    <row r="34" spans="1:12" ht="12.75">
      <c r="A34" s="31"/>
      <c r="B34" s="23" t="s">
        <v>69</v>
      </c>
      <c r="E34" s="31"/>
      <c r="F34" s="69">
        <f>1701-222</f>
        <v>1479</v>
      </c>
      <c r="G34" s="42"/>
      <c r="H34" s="70">
        <v>-458</v>
      </c>
      <c r="I34" s="35"/>
      <c r="L34" s="43"/>
    </row>
    <row r="35" spans="1:9" ht="12.75">
      <c r="A35" s="31"/>
      <c r="E35" s="31"/>
      <c r="F35" s="46">
        <f>SUM(F32:F34)</f>
        <v>115463</v>
      </c>
      <c r="G35" s="42"/>
      <c r="H35" s="46">
        <f>SUM(H32:H34)</f>
        <v>113526</v>
      </c>
      <c r="I35" s="35"/>
    </row>
    <row r="36" spans="1:9" ht="12.75">
      <c r="A36" s="31"/>
      <c r="C36" s="23" t="s">
        <v>63</v>
      </c>
      <c r="D36" s="40"/>
      <c r="E36" s="68"/>
      <c r="F36" s="46">
        <v>0</v>
      </c>
      <c r="G36" s="42"/>
      <c r="H36" s="47">
        <v>0</v>
      </c>
      <c r="I36" s="35"/>
    </row>
    <row r="37" spans="1:9" ht="13.5" thickBot="1">
      <c r="A37" s="31"/>
      <c r="C37" s="40" t="s">
        <v>64</v>
      </c>
      <c r="D37" s="40"/>
      <c r="E37" s="68"/>
      <c r="F37" s="73">
        <f>SUM(F35:F36)</f>
        <v>115463</v>
      </c>
      <c r="G37" s="42"/>
      <c r="H37" s="73">
        <f>SUM(H35:H36)</f>
        <v>113526</v>
      </c>
      <c r="I37" s="35"/>
    </row>
    <row r="38" spans="1:9" ht="12.75">
      <c r="A38" s="31"/>
      <c r="C38" s="40"/>
      <c r="D38" s="40"/>
      <c r="E38" s="68"/>
      <c r="F38" s="42"/>
      <c r="G38" s="42"/>
      <c r="H38" s="42"/>
      <c r="I38" s="35"/>
    </row>
    <row r="39" spans="1:9" ht="12.75">
      <c r="A39" s="31"/>
      <c r="C39" s="40"/>
      <c r="D39" s="40"/>
      <c r="E39" s="68"/>
      <c r="F39" s="42"/>
      <c r="G39" s="42"/>
      <c r="H39" s="42"/>
      <c r="I39" s="35"/>
    </row>
    <row r="40" spans="1:9" ht="12.75">
      <c r="A40" s="31"/>
      <c r="B40" s="40" t="s">
        <v>70</v>
      </c>
      <c r="C40" s="31"/>
      <c r="D40" s="31"/>
      <c r="E40" s="31"/>
      <c r="F40" s="42"/>
      <c r="G40" s="42"/>
      <c r="H40" s="49"/>
      <c r="I40" s="35"/>
    </row>
    <row r="41" spans="1:12" ht="12.75">
      <c r="A41" s="31"/>
      <c r="B41" s="23" t="s">
        <v>119</v>
      </c>
      <c r="E41" s="31" t="s">
        <v>107</v>
      </c>
      <c r="F41" s="44">
        <v>399</v>
      </c>
      <c r="G41" s="42"/>
      <c r="H41" s="45">
        <v>315</v>
      </c>
      <c r="I41" s="35"/>
      <c r="L41" s="43"/>
    </row>
    <row r="42" spans="1:14" ht="12.75">
      <c r="A42" s="31"/>
      <c r="B42" s="23" t="s">
        <v>43</v>
      </c>
      <c r="E42" s="31"/>
      <c r="F42" s="46">
        <f>1388+11894</f>
        <v>13282</v>
      </c>
      <c r="G42" s="42"/>
      <c r="H42" s="47">
        <v>14837</v>
      </c>
      <c r="I42" s="35"/>
      <c r="L42" s="43"/>
      <c r="N42" s="43"/>
    </row>
    <row r="43" spans="1:9" ht="12.75">
      <c r="A43" s="31"/>
      <c r="E43" s="31"/>
      <c r="F43" s="48">
        <f>SUM(F41:F42)</f>
        <v>13681</v>
      </c>
      <c r="G43" s="42"/>
      <c r="H43" s="72">
        <f>SUM(H41:H42)</f>
        <v>15152</v>
      </c>
      <c r="I43" s="35"/>
    </row>
    <row r="44" spans="1:9" ht="12.75">
      <c r="A44" s="31"/>
      <c r="E44" s="31"/>
      <c r="F44" s="42"/>
      <c r="G44" s="42"/>
      <c r="H44" s="49"/>
      <c r="I44" s="35"/>
    </row>
    <row r="45" spans="1:9" ht="12.75">
      <c r="A45" s="31"/>
      <c r="B45" s="40" t="s">
        <v>71</v>
      </c>
      <c r="E45" s="31"/>
      <c r="F45" s="42"/>
      <c r="G45" s="42"/>
      <c r="H45" s="49"/>
      <c r="I45" s="35"/>
    </row>
    <row r="46" spans="1:9" ht="12.75">
      <c r="A46" s="31"/>
      <c r="C46" s="23" t="s">
        <v>118</v>
      </c>
      <c r="E46" s="31" t="s">
        <v>107</v>
      </c>
      <c r="F46" s="44">
        <v>275</v>
      </c>
      <c r="G46" s="42"/>
      <c r="H46" s="45">
        <v>382</v>
      </c>
      <c r="I46" s="35"/>
    </row>
    <row r="47" spans="1:12" ht="12.75">
      <c r="A47" s="31"/>
      <c r="C47" s="23" t="s">
        <v>30</v>
      </c>
      <c r="E47" s="31"/>
      <c r="F47" s="46">
        <v>1058</v>
      </c>
      <c r="G47" s="42"/>
      <c r="H47" s="47">
        <v>1370</v>
      </c>
      <c r="I47" s="35"/>
      <c r="L47" s="43"/>
    </row>
    <row r="48" spans="1:12" ht="12.75">
      <c r="A48" s="31"/>
      <c r="B48" s="35"/>
      <c r="C48" s="23" t="s">
        <v>31</v>
      </c>
      <c r="E48" s="31"/>
      <c r="F48" s="46">
        <f>25808-2</f>
        <v>25806</v>
      </c>
      <c r="G48" s="42"/>
      <c r="H48" s="47">
        <v>15480</v>
      </c>
      <c r="I48" s="35"/>
      <c r="L48" s="43"/>
    </row>
    <row r="49" spans="1:12" ht="12.75">
      <c r="A49" s="31"/>
      <c r="B49" s="35"/>
      <c r="C49" s="23" t="s">
        <v>123</v>
      </c>
      <c r="E49" s="31"/>
      <c r="F49" s="46">
        <v>4768</v>
      </c>
      <c r="G49" s="42"/>
      <c r="H49" s="47">
        <v>0</v>
      </c>
      <c r="I49" s="35"/>
      <c r="L49" s="43"/>
    </row>
    <row r="50" spans="1:12" ht="12.75">
      <c r="A50" s="31"/>
      <c r="B50" s="35"/>
      <c r="C50" s="23" t="s">
        <v>120</v>
      </c>
      <c r="E50" s="31"/>
      <c r="F50" s="46">
        <v>17500</v>
      </c>
      <c r="G50" s="42"/>
      <c r="H50" s="47">
        <v>22012</v>
      </c>
      <c r="I50" s="35"/>
      <c r="L50" s="43"/>
    </row>
    <row r="51" spans="1:12" ht="12.75">
      <c r="A51" s="31"/>
      <c r="B51" s="35"/>
      <c r="C51" s="23" t="s">
        <v>32</v>
      </c>
      <c r="E51" s="31"/>
      <c r="F51" s="46">
        <v>95595</v>
      </c>
      <c r="G51" s="42"/>
      <c r="H51" s="47">
        <v>81494</v>
      </c>
      <c r="I51" s="35"/>
      <c r="L51" s="43"/>
    </row>
    <row r="52" spans="1:12" ht="12.75">
      <c r="A52" s="31"/>
      <c r="E52" s="31"/>
      <c r="F52" s="48">
        <f>SUM(F46:F51)</f>
        <v>145002</v>
      </c>
      <c r="G52" s="42"/>
      <c r="H52" s="48">
        <f>SUM(H46:H51)</f>
        <v>120738</v>
      </c>
      <c r="I52" s="35"/>
      <c r="L52" s="43"/>
    </row>
    <row r="53" spans="1:9" ht="13.5" thickBot="1">
      <c r="A53" s="31"/>
      <c r="B53" s="40" t="s">
        <v>72</v>
      </c>
      <c r="E53" s="31"/>
      <c r="F53" s="73">
        <f>F43+F52</f>
        <v>158683</v>
      </c>
      <c r="G53" s="42"/>
      <c r="H53" s="73">
        <f>H43+H52</f>
        <v>135890</v>
      </c>
      <c r="I53" s="35"/>
    </row>
    <row r="54" spans="1:9" ht="13.5" thickBot="1">
      <c r="A54" s="75"/>
      <c r="B54" s="66" t="s">
        <v>65</v>
      </c>
      <c r="C54" s="35"/>
      <c r="D54" s="35"/>
      <c r="E54" s="75"/>
      <c r="F54" s="76">
        <f>F37+F53</f>
        <v>274146</v>
      </c>
      <c r="G54" s="67"/>
      <c r="H54" s="76">
        <f>H37+H53</f>
        <v>249416</v>
      </c>
      <c r="I54" s="35"/>
    </row>
    <row r="55" spans="1:9" ht="13.5" thickTop="1">
      <c r="A55" s="31"/>
      <c r="E55" s="31"/>
      <c r="F55" s="43"/>
      <c r="G55" s="23"/>
      <c r="H55" s="43"/>
      <c r="I55" s="35"/>
    </row>
    <row r="56" spans="5:8" ht="12.75">
      <c r="E56" s="31"/>
      <c r="F56" s="56"/>
      <c r="H56" s="56"/>
    </row>
    <row r="57" spans="1:9" ht="12.75">
      <c r="A57" s="31"/>
      <c r="E57" s="31"/>
      <c r="F57" s="42"/>
      <c r="G57" s="42"/>
      <c r="H57" s="42"/>
      <c r="I57" s="35"/>
    </row>
    <row r="58" spans="1:9" ht="13.5" thickBot="1">
      <c r="A58" s="31" t="s">
        <v>24</v>
      </c>
      <c r="B58" s="23" t="s">
        <v>73</v>
      </c>
      <c r="E58" s="31"/>
      <c r="F58" s="50">
        <f>(+F37/F32)*100</f>
        <v>104.61732220681907</v>
      </c>
      <c r="G58" s="42"/>
      <c r="H58" s="50">
        <f>(+H37/H32)*100</f>
        <v>102.86226861290059</v>
      </c>
      <c r="I58" s="35"/>
    </row>
    <row r="59" spans="1:11" ht="12.75">
      <c r="A59" s="31"/>
      <c r="F59" s="42"/>
      <c r="G59" s="42"/>
      <c r="H59" s="42"/>
      <c r="I59" s="35"/>
      <c r="K59" s="43"/>
    </row>
    <row r="60" spans="1:9" ht="22.5" customHeight="1">
      <c r="A60" s="40" t="s">
        <v>74</v>
      </c>
      <c r="I60" s="35"/>
    </row>
    <row r="61" spans="1:9" ht="12.75">
      <c r="A61" s="40" t="s">
        <v>75</v>
      </c>
      <c r="C61" s="31"/>
      <c r="I61" s="35"/>
    </row>
    <row r="62" spans="1:9" ht="12" customHeight="1">
      <c r="A62" s="74" t="s">
        <v>76</v>
      </c>
      <c r="B62" s="31"/>
      <c r="F62" s="42"/>
      <c r="G62" s="42"/>
      <c r="H62" s="42"/>
      <c r="I62" s="35"/>
    </row>
    <row r="63" spans="1:9" ht="4.5" customHeight="1">
      <c r="A63" s="31"/>
      <c r="F63" s="41"/>
      <c r="G63" s="42"/>
      <c r="I63" s="35"/>
    </row>
    <row r="64" ht="12.75">
      <c r="F64" s="56"/>
    </row>
    <row r="65" spans="6:8" ht="12.75">
      <c r="F65" s="23"/>
      <c r="G65" s="23"/>
      <c r="H65" s="23"/>
    </row>
    <row r="66" spans="6:8" ht="12.75">
      <c r="F66" s="23"/>
      <c r="G66" s="23"/>
      <c r="H66" s="23"/>
    </row>
    <row r="67" spans="6:8" ht="12.75">
      <c r="F67" s="56">
        <f>+F27-F54</f>
        <v>0</v>
      </c>
      <c r="H67" s="56">
        <f>+H27-H54</f>
        <v>0</v>
      </c>
    </row>
  </sheetData>
  <mergeCells count="2">
    <mergeCell ref="A1:H1"/>
    <mergeCell ref="A2:H2"/>
  </mergeCells>
  <printOptions/>
  <pageMargins left="0.75" right="0.75" top="1" bottom="0.56" header="0.5" footer="0.5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4">
      <selection activeCell="D34" sqref="D34"/>
    </sheetView>
  </sheetViews>
  <sheetFormatPr defaultColWidth="9.140625" defaultRowHeight="12.75"/>
  <cols>
    <col min="1" max="1" width="12.7109375" style="2" customWidth="1"/>
    <col min="2" max="2" width="27.8515625" style="2" customWidth="1"/>
    <col min="3" max="3" width="5.8515625" style="2" customWidth="1"/>
    <col min="4" max="4" width="14.7109375" style="2" customWidth="1"/>
    <col min="5" max="5" width="1.7109375" style="2" customWidth="1"/>
    <col min="6" max="6" width="14.7109375" style="2" customWidth="1"/>
    <col min="7" max="7" width="1.7109375" style="2" customWidth="1"/>
    <col min="8" max="8" width="14.8515625" style="2" customWidth="1"/>
    <col min="9" max="9" width="1.7109375" style="2" customWidth="1"/>
    <col min="10" max="10" width="15.00390625" style="2" customWidth="1"/>
    <col min="11" max="11" width="10.421875" style="2" customWidth="1"/>
    <col min="12" max="16384" width="9.140625" style="2" customWidth="1"/>
  </cols>
  <sheetData>
    <row r="1" spans="1:10" ht="18.7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93" t="s">
        <v>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.75">
      <c r="A4" s="92" t="s">
        <v>124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4:10" ht="15.75">
      <c r="D6" s="94" t="s">
        <v>141</v>
      </c>
      <c r="E6" s="95"/>
      <c r="F6" s="95"/>
      <c r="H6" s="94" t="s">
        <v>78</v>
      </c>
      <c r="I6" s="95"/>
      <c r="J6" s="95"/>
    </row>
    <row r="7" spans="4:10" ht="15.75">
      <c r="D7" s="94" t="s">
        <v>77</v>
      </c>
      <c r="E7" s="95"/>
      <c r="F7" s="95"/>
      <c r="H7" s="94" t="s">
        <v>110</v>
      </c>
      <c r="I7" s="95"/>
      <c r="J7" s="95"/>
    </row>
    <row r="8" spans="3:10" ht="15.75">
      <c r="C8" s="11" t="s">
        <v>57</v>
      </c>
      <c r="D8" s="63">
        <v>38898</v>
      </c>
      <c r="E8" s="64"/>
      <c r="F8" s="63">
        <v>38533</v>
      </c>
      <c r="G8" s="64"/>
      <c r="H8" s="63">
        <v>38898</v>
      </c>
      <c r="I8" s="64"/>
      <c r="J8" s="63">
        <v>38533</v>
      </c>
    </row>
    <row r="9" spans="3:10" ht="15.75">
      <c r="C9" s="11"/>
      <c r="D9" s="4" t="s">
        <v>0</v>
      </c>
      <c r="F9" s="4" t="s">
        <v>0</v>
      </c>
      <c r="H9" s="4" t="s">
        <v>0</v>
      </c>
      <c r="J9" s="4" t="s">
        <v>0</v>
      </c>
    </row>
    <row r="10" spans="3:10" ht="15.75">
      <c r="C10" s="11"/>
      <c r="D10" s="4"/>
      <c r="F10" s="4" t="s">
        <v>109</v>
      </c>
      <c r="H10" s="4"/>
      <c r="J10" s="4" t="s">
        <v>109</v>
      </c>
    </row>
    <row r="12" spans="1:10" ht="15.75">
      <c r="A12" s="2" t="s">
        <v>8</v>
      </c>
      <c r="C12" s="11">
        <v>9</v>
      </c>
      <c r="D12" s="5">
        <f>H12-12390</f>
        <v>12048</v>
      </c>
      <c r="E12" s="5"/>
      <c r="F12" s="5">
        <v>18376</v>
      </c>
      <c r="G12" s="5"/>
      <c r="H12" s="5">
        <v>24438</v>
      </c>
      <c r="I12" s="5"/>
      <c r="J12" s="5">
        <v>36761</v>
      </c>
    </row>
    <row r="13" spans="4:10" ht="15.75">
      <c r="D13" s="5"/>
      <c r="E13" s="5"/>
      <c r="F13" s="5"/>
      <c r="G13" s="5"/>
      <c r="H13" s="5"/>
      <c r="I13" s="5"/>
      <c r="J13" s="5"/>
    </row>
    <row r="14" spans="1:10" ht="15.75">
      <c r="A14" s="2" t="s">
        <v>79</v>
      </c>
      <c r="C14" s="11"/>
      <c r="D14" s="5">
        <f>H14+15235</f>
        <v>-16364</v>
      </c>
      <c r="E14" s="5"/>
      <c r="F14" s="5">
        <v>-17686</v>
      </c>
      <c r="G14" s="5"/>
      <c r="H14" s="5">
        <v>-31599</v>
      </c>
      <c r="I14" s="5"/>
      <c r="J14" s="5">
        <v>-35537</v>
      </c>
    </row>
    <row r="15" spans="3:10" ht="15.75">
      <c r="C15" s="11"/>
      <c r="D15" s="5"/>
      <c r="E15" s="5"/>
      <c r="F15" s="5"/>
      <c r="G15" s="5"/>
      <c r="H15" s="5"/>
      <c r="I15" s="5"/>
      <c r="J15" s="5"/>
    </row>
    <row r="16" spans="1:10" ht="15.75">
      <c r="A16" s="2" t="s">
        <v>80</v>
      </c>
      <c r="C16" s="11"/>
      <c r="D16" s="5">
        <f>H16-25</f>
        <v>125</v>
      </c>
      <c r="E16" s="5"/>
      <c r="F16" s="5">
        <v>69</v>
      </c>
      <c r="G16" s="5"/>
      <c r="H16" s="5">
        <v>150</v>
      </c>
      <c r="I16" s="5"/>
      <c r="J16" s="5">
        <v>223</v>
      </c>
    </row>
    <row r="17" spans="3:10" ht="15.75">
      <c r="C17" s="11"/>
      <c r="D17" s="5"/>
      <c r="E17" s="5"/>
      <c r="F17" s="5"/>
      <c r="G17" s="5"/>
      <c r="H17" s="5"/>
      <c r="I17" s="5"/>
      <c r="J17" s="5"/>
    </row>
    <row r="18" spans="1:10" ht="15.75">
      <c r="A18" s="2" t="s">
        <v>53</v>
      </c>
      <c r="C18" s="11"/>
      <c r="D18" s="5">
        <f>H18+10</f>
        <v>-7</v>
      </c>
      <c r="E18" s="5"/>
      <c r="F18" s="5">
        <v>-35</v>
      </c>
      <c r="G18" s="5"/>
      <c r="H18" s="5">
        <v>-17</v>
      </c>
      <c r="I18" s="5"/>
      <c r="J18" s="5">
        <v>-72</v>
      </c>
    </row>
    <row r="19" spans="3:10" ht="15.75">
      <c r="C19" s="11"/>
      <c r="D19" s="5"/>
      <c r="E19" s="5"/>
      <c r="F19" s="5"/>
      <c r="G19" s="5"/>
      <c r="H19" s="5"/>
      <c r="I19" s="5"/>
      <c r="J19" s="5"/>
    </row>
    <row r="20" spans="1:10" ht="15.75">
      <c r="A20" s="2" t="s">
        <v>130</v>
      </c>
      <c r="C20" s="11"/>
      <c r="D20" s="5">
        <f>H20-3347</f>
        <v>10864</v>
      </c>
      <c r="E20" s="5"/>
      <c r="F20" s="5">
        <v>3440</v>
      </c>
      <c r="G20" s="5"/>
      <c r="H20" s="5">
        <v>14211</v>
      </c>
      <c r="I20" s="5"/>
      <c r="J20" s="5">
        <v>5868</v>
      </c>
    </row>
    <row r="21" spans="3:10" ht="15.75">
      <c r="C21" s="11"/>
      <c r="D21" s="6"/>
      <c r="E21" s="6"/>
      <c r="F21" s="6"/>
      <c r="G21" s="6"/>
      <c r="H21" s="6"/>
      <c r="I21" s="6"/>
      <c r="J21" s="6"/>
    </row>
    <row r="22" spans="1:10" ht="15.75">
      <c r="A22" s="2" t="s">
        <v>54</v>
      </c>
      <c r="C22" s="11"/>
      <c r="D22" s="5">
        <f>SUM(D11:D21)</f>
        <v>6666</v>
      </c>
      <c r="E22" s="5"/>
      <c r="F22" s="5">
        <f>SUM(F11:F21)</f>
        <v>4164</v>
      </c>
      <c r="G22" s="5"/>
      <c r="H22" s="5">
        <f>SUM(H11:H21)</f>
        <v>7183</v>
      </c>
      <c r="I22" s="5"/>
      <c r="J22" s="5">
        <f>SUM(J11:J21)</f>
        <v>7243</v>
      </c>
    </row>
    <row r="23" spans="3:10" ht="15.75">
      <c r="C23" s="11"/>
      <c r="D23" s="5"/>
      <c r="E23" s="5"/>
      <c r="F23" s="5"/>
      <c r="G23" s="5"/>
      <c r="H23" s="5"/>
      <c r="I23" s="5"/>
      <c r="J23" s="5"/>
    </row>
    <row r="24" spans="1:10" ht="15.75">
      <c r="A24" s="2" t="s">
        <v>55</v>
      </c>
      <c r="C24" s="11">
        <v>19</v>
      </c>
      <c r="D24" s="6">
        <f>H24-256</f>
        <v>-734</v>
      </c>
      <c r="E24" s="6"/>
      <c r="F24" s="6">
        <v>-484</v>
      </c>
      <c r="G24" s="6"/>
      <c r="H24" s="6">
        <v>-478</v>
      </c>
      <c r="I24" s="6"/>
      <c r="J24" s="6">
        <v>-969</v>
      </c>
    </row>
    <row r="25" spans="1:12" ht="16.5" thickBot="1">
      <c r="A25" s="2" t="s">
        <v>81</v>
      </c>
      <c r="C25" s="11"/>
      <c r="D25" s="7">
        <f>SUM(D22:D24)</f>
        <v>5932</v>
      </c>
      <c r="E25" s="5"/>
      <c r="F25" s="7">
        <f>SUM(F22:F24)</f>
        <v>3680</v>
      </c>
      <c r="G25" s="5"/>
      <c r="H25" s="7">
        <f>SUM(H22:H24)</f>
        <v>6705</v>
      </c>
      <c r="I25" s="5"/>
      <c r="J25" s="7">
        <f>SUM(J22:J24)</f>
        <v>6274</v>
      </c>
      <c r="L25" s="5"/>
    </row>
    <row r="26" spans="3:10" ht="16.5" thickTop="1">
      <c r="C26" s="11"/>
      <c r="D26" s="5"/>
      <c r="E26" s="5"/>
      <c r="F26" s="5"/>
      <c r="G26" s="5"/>
      <c r="H26" s="5"/>
      <c r="I26" s="5"/>
      <c r="J26" s="5"/>
    </row>
    <row r="27" spans="1:11" ht="15.75">
      <c r="A27" s="20" t="s">
        <v>82</v>
      </c>
      <c r="B27" s="20"/>
      <c r="C27" s="55"/>
      <c r="D27" s="19"/>
      <c r="E27" s="19"/>
      <c r="F27" s="19"/>
      <c r="G27" s="19"/>
      <c r="H27" s="19"/>
      <c r="I27" s="19"/>
      <c r="J27" s="19"/>
      <c r="K27" s="20"/>
    </row>
    <row r="28" spans="1:11" ht="15.75">
      <c r="A28" s="20" t="s">
        <v>56</v>
      </c>
      <c r="B28" s="20"/>
      <c r="C28" s="55"/>
      <c r="D28" s="19">
        <f>D25</f>
        <v>5932</v>
      </c>
      <c r="E28" s="19"/>
      <c r="F28" s="19">
        <f>F25</f>
        <v>3680</v>
      </c>
      <c r="G28" s="19"/>
      <c r="H28" s="19">
        <f>H25</f>
        <v>6705</v>
      </c>
      <c r="I28" s="19"/>
      <c r="J28" s="19">
        <f>J25</f>
        <v>6274</v>
      </c>
      <c r="K28" s="20"/>
    </row>
    <row r="29" spans="1:11" ht="15.75">
      <c r="A29" s="20" t="s">
        <v>63</v>
      </c>
      <c r="B29" s="20"/>
      <c r="C29" s="55"/>
      <c r="D29" s="19">
        <v>0</v>
      </c>
      <c r="E29" s="19"/>
      <c r="F29" s="19">
        <v>0</v>
      </c>
      <c r="G29" s="19"/>
      <c r="H29" s="19">
        <v>0</v>
      </c>
      <c r="I29" s="19"/>
      <c r="J29" s="19">
        <v>0</v>
      </c>
      <c r="K29" s="20"/>
    </row>
    <row r="30" spans="1:11" ht="16.5" thickBot="1">
      <c r="A30" s="20"/>
      <c r="B30" s="20"/>
      <c r="C30" s="55"/>
      <c r="D30" s="7">
        <f>SUM(D28:D29)</f>
        <v>5932</v>
      </c>
      <c r="E30" s="19"/>
      <c r="F30" s="7">
        <f>SUM(F28:F29)</f>
        <v>3680</v>
      </c>
      <c r="G30" s="19"/>
      <c r="H30" s="7">
        <f>SUM(H28:H29)</f>
        <v>6705</v>
      </c>
      <c r="I30" s="19"/>
      <c r="J30" s="7">
        <f>SUM(J28:J29)</f>
        <v>6274</v>
      </c>
      <c r="K30" s="20"/>
    </row>
    <row r="31" spans="1:11" ht="16.5" thickTop="1">
      <c r="A31" s="20"/>
      <c r="B31" s="20"/>
      <c r="C31" s="55"/>
      <c r="D31" s="19"/>
      <c r="E31" s="19"/>
      <c r="F31" s="19"/>
      <c r="G31" s="19"/>
      <c r="H31" s="19"/>
      <c r="I31" s="19"/>
      <c r="J31" s="19"/>
      <c r="K31" s="20"/>
    </row>
    <row r="32" spans="3:10" ht="15.75">
      <c r="C32" s="11"/>
      <c r="D32" s="5"/>
      <c r="E32" s="5"/>
      <c r="F32" s="5"/>
      <c r="G32" s="5"/>
      <c r="H32" s="5"/>
      <c r="I32" s="5"/>
      <c r="J32" s="5"/>
    </row>
    <row r="33" spans="1:10" ht="15.75">
      <c r="A33" s="2" t="s">
        <v>83</v>
      </c>
      <c r="C33" s="11"/>
      <c r="D33" s="8"/>
      <c r="E33" s="8"/>
      <c r="F33" s="8"/>
      <c r="G33" s="8"/>
      <c r="H33" s="8"/>
      <c r="I33" s="8"/>
      <c r="J33" s="8"/>
    </row>
    <row r="34" spans="1:10" ht="15.75">
      <c r="A34" s="2" t="s">
        <v>106</v>
      </c>
      <c r="C34" s="11"/>
      <c r="D34" s="5"/>
      <c r="E34" s="5"/>
      <c r="F34" s="5"/>
      <c r="G34" s="5"/>
      <c r="H34" s="5"/>
      <c r="I34" s="5"/>
      <c r="J34" s="5"/>
    </row>
    <row r="35" spans="1:10" ht="16.5" thickBot="1">
      <c r="A35" s="2" t="s">
        <v>84</v>
      </c>
      <c r="C35" s="11">
        <v>27</v>
      </c>
      <c r="D35" s="77">
        <f>D30/'CBS30.6.06'!F32*100</f>
        <v>5.374795002129259</v>
      </c>
      <c r="E35" s="8"/>
      <c r="F35" s="77">
        <f>F28/'CBS30.6.06'!H32*100</f>
        <v>3.334330008064005</v>
      </c>
      <c r="G35" s="8"/>
      <c r="H35" s="77">
        <f>+H28/'CBS30.6.06'!F32*100</f>
        <v>6.0751855174100955</v>
      </c>
      <c r="I35" s="8"/>
      <c r="J35" s="77">
        <f>+J28/'CBS30.6.06'!H32*100</f>
        <v>5.6846702365743385</v>
      </c>
    </row>
    <row r="36" ht="16.5" thickTop="1">
      <c r="C36" s="11"/>
    </row>
    <row r="37" spans="1:10" ht="16.5" thickBot="1">
      <c r="A37" s="2" t="s">
        <v>85</v>
      </c>
      <c r="C37" s="11">
        <v>27</v>
      </c>
      <c r="D37" s="85">
        <f>+D35</f>
        <v>5.374795002129259</v>
      </c>
      <c r="E37" s="86"/>
      <c r="F37" s="85">
        <f>+F35</f>
        <v>3.334330008064005</v>
      </c>
      <c r="G37" s="86"/>
      <c r="H37" s="85">
        <f>+H35</f>
        <v>6.0751855174100955</v>
      </c>
      <c r="I37" s="86"/>
      <c r="J37" s="85">
        <f>+J35</f>
        <v>5.6846702365743385</v>
      </c>
    </row>
    <row r="38" ht="16.5" thickTop="1"/>
    <row r="40" spans="4:10" ht="15.75">
      <c r="D40" s="9"/>
      <c r="E40" s="9"/>
      <c r="F40" s="9"/>
      <c r="G40" s="9"/>
      <c r="H40" s="9"/>
      <c r="I40" s="9"/>
      <c r="J40" s="9"/>
    </row>
    <row r="41" spans="4:10" ht="15.75">
      <c r="D41" s="9"/>
      <c r="E41" s="9"/>
      <c r="F41" s="9"/>
      <c r="G41" s="9"/>
      <c r="H41" s="9"/>
      <c r="I41" s="9"/>
      <c r="J41" s="9"/>
    </row>
    <row r="42" spans="1:3" ht="16.5">
      <c r="A42" s="61" t="s">
        <v>86</v>
      </c>
      <c r="B42" s="9"/>
      <c r="C42" s="9"/>
    </row>
    <row r="43" spans="1:3" ht="16.5">
      <c r="A43" s="61" t="s">
        <v>87</v>
      </c>
      <c r="B43" s="9"/>
      <c r="C43" s="9"/>
    </row>
    <row r="44" ht="16.5">
      <c r="A44" s="61" t="s">
        <v>88</v>
      </c>
    </row>
  </sheetData>
  <mergeCells count="7">
    <mergeCell ref="A4:J4"/>
    <mergeCell ref="A1:J1"/>
    <mergeCell ref="A3:J3"/>
    <mergeCell ref="D7:F7"/>
    <mergeCell ref="H7:J7"/>
    <mergeCell ref="D6:F6"/>
    <mergeCell ref="H6:J6"/>
  </mergeCells>
  <printOptions/>
  <pageMargins left="0.75" right="0.75" top="1" bottom="1" header="0.5" footer="0.5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C41" sqref="C41"/>
    </sheetView>
  </sheetViews>
  <sheetFormatPr defaultColWidth="9.140625" defaultRowHeight="12.75"/>
  <cols>
    <col min="1" max="1" width="9.140625" style="2" customWidth="1"/>
    <col min="2" max="2" width="26.140625" style="2" customWidth="1"/>
    <col min="3" max="3" width="15.28125" style="2" customWidth="1"/>
    <col min="4" max="4" width="17.57421875" style="2" customWidth="1"/>
    <col min="5" max="5" width="23.00390625" style="2" customWidth="1"/>
    <col min="6" max="6" width="13.421875" style="2" customWidth="1"/>
    <col min="7" max="7" width="17.57421875" style="2" customWidth="1"/>
    <col min="8" max="8" width="14.7109375" style="2" customWidth="1"/>
    <col min="9" max="16384" width="9.140625" style="2" customWidth="1"/>
  </cols>
  <sheetData>
    <row r="1" spans="1:8" ht="15.75">
      <c r="A1" s="94" t="s">
        <v>1</v>
      </c>
      <c r="B1" s="94"/>
      <c r="C1" s="94"/>
      <c r="D1" s="94"/>
      <c r="E1" s="94"/>
      <c r="F1" s="94"/>
      <c r="G1" s="94"/>
      <c r="H1" s="94"/>
    </row>
    <row r="3" spans="1:8" ht="15.75">
      <c r="A3" s="94" t="s">
        <v>108</v>
      </c>
      <c r="B3" s="94"/>
      <c r="C3" s="94"/>
      <c r="D3" s="94"/>
      <c r="E3" s="94"/>
      <c r="F3" s="94"/>
      <c r="G3" s="94"/>
      <c r="H3" s="94"/>
    </row>
    <row r="4" spans="1:8" ht="15.75">
      <c r="A4" s="94" t="s">
        <v>124</v>
      </c>
      <c r="B4" s="94"/>
      <c r="C4" s="94"/>
      <c r="D4" s="94"/>
      <c r="E4" s="94"/>
      <c r="F4" s="94"/>
      <c r="G4" s="94"/>
      <c r="H4" s="9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3:8" ht="15.75">
      <c r="C6" s="94" t="s">
        <v>93</v>
      </c>
      <c r="D6" s="94"/>
      <c r="E6" s="94"/>
      <c r="F6" s="96"/>
      <c r="G6" s="4" t="s">
        <v>94</v>
      </c>
      <c r="H6" s="4" t="s">
        <v>95</v>
      </c>
    </row>
    <row r="7" spans="4:7" ht="15.75">
      <c r="D7" s="4" t="s">
        <v>90</v>
      </c>
      <c r="E7" s="4" t="s">
        <v>25</v>
      </c>
      <c r="F7" s="4"/>
      <c r="G7" s="11"/>
    </row>
    <row r="8" spans="5:7" ht="15.75">
      <c r="E8" s="11"/>
      <c r="F8" s="11"/>
      <c r="G8" s="11"/>
    </row>
    <row r="9" spans="1:8" ht="15.75">
      <c r="A9" s="10"/>
      <c r="C9" s="4" t="s">
        <v>9</v>
      </c>
      <c r="D9" s="4" t="s">
        <v>50</v>
      </c>
      <c r="E9" s="4" t="s">
        <v>91</v>
      </c>
      <c r="F9" s="4"/>
      <c r="G9" s="4"/>
      <c r="H9" s="4"/>
    </row>
    <row r="10" spans="3:8" ht="15.75">
      <c r="C10" s="4" t="s">
        <v>10</v>
      </c>
      <c r="D10" s="4" t="s">
        <v>51</v>
      </c>
      <c r="E10" s="4" t="s">
        <v>92</v>
      </c>
      <c r="F10" s="4" t="s">
        <v>98</v>
      </c>
      <c r="G10" s="4"/>
      <c r="H10" s="17"/>
    </row>
    <row r="11" spans="3:8" ht="15.75"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</row>
    <row r="13" spans="1:8" ht="15.75">
      <c r="A13" s="12" t="s">
        <v>111</v>
      </c>
      <c r="C13" s="11"/>
      <c r="D13" s="11"/>
      <c r="E13" s="11"/>
      <c r="F13" s="11"/>
      <c r="G13" s="11"/>
      <c r="H13" s="11"/>
    </row>
    <row r="14" spans="1:8" ht="15.75">
      <c r="A14" s="13" t="s">
        <v>112</v>
      </c>
      <c r="C14" s="11"/>
      <c r="D14" s="11"/>
      <c r="E14" s="11"/>
      <c r="F14" s="11"/>
      <c r="G14" s="11"/>
      <c r="H14" s="11"/>
    </row>
    <row r="15" spans="1:8" ht="15.75">
      <c r="A15" s="2" t="s">
        <v>89</v>
      </c>
      <c r="C15" s="14">
        <v>110367</v>
      </c>
      <c r="D15" s="14">
        <v>3617</v>
      </c>
      <c r="E15" s="15">
        <v>-458</v>
      </c>
      <c r="F15" s="15">
        <f>SUM(C15:E15)</f>
        <v>113526</v>
      </c>
      <c r="G15" s="15">
        <v>0</v>
      </c>
      <c r="H15" s="14">
        <f>SUM(F15:G15)</f>
        <v>113526</v>
      </c>
    </row>
    <row r="16" spans="3:8" ht="15.75">
      <c r="C16" s="14"/>
      <c r="D16" s="14"/>
      <c r="E16" s="14"/>
      <c r="F16" s="14"/>
      <c r="G16" s="14"/>
      <c r="H16" s="14"/>
    </row>
    <row r="17" spans="1:8" ht="15.75">
      <c r="A17" s="2" t="s">
        <v>81</v>
      </c>
      <c r="C17" s="14">
        <v>0</v>
      </c>
      <c r="D17" s="14">
        <v>0</v>
      </c>
      <c r="E17" s="15">
        <f>'CIS30.6.06'!H28</f>
        <v>6705</v>
      </c>
      <c r="F17" s="15">
        <f>SUM(C17:E17)</f>
        <v>6705</v>
      </c>
      <c r="G17" s="15">
        <v>0</v>
      </c>
      <c r="H17" s="14">
        <f>SUM(F17:G17)</f>
        <v>6705</v>
      </c>
    </row>
    <row r="18" spans="3:8" ht="15.75">
      <c r="C18" s="14"/>
      <c r="D18" s="14"/>
      <c r="E18" s="15"/>
      <c r="F18" s="15"/>
      <c r="G18" s="15"/>
      <c r="H18" s="14"/>
    </row>
    <row r="19" spans="1:8" ht="15.75">
      <c r="A19" s="2" t="s">
        <v>125</v>
      </c>
      <c r="C19" s="14"/>
      <c r="D19" s="14"/>
      <c r="E19" s="15"/>
      <c r="F19" s="15"/>
      <c r="G19" s="15"/>
      <c r="H19" s="14"/>
    </row>
    <row r="20" spans="1:8" ht="15.75">
      <c r="A20" s="2" t="s">
        <v>126</v>
      </c>
      <c r="C20" s="14"/>
      <c r="D20" s="14"/>
      <c r="E20" s="15"/>
      <c r="F20" s="15"/>
      <c r="G20" s="15"/>
      <c r="H20" s="14"/>
    </row>
    <row r="21" spans="1:8" ht="15.75">
      <c r="A21" s="2" t="s">
        <v>129</v>
      </c>
      <c r="C21" s="14">
        <v>0</v>
      </c>
      <c r="D21" s="14">
        <v>0</v>
      </c>
      <c r="E21" s="15">
        <v>-4768</v>
      </c>
      <c r="F21" s="15">
        <f>SUM(C21:E21)</f>
        <v>-4768</v>
      </c>
      <c r="G21" s="15"/>
      <c r="H21" s="89">
        <f>SUM(F21:G21)</f>
        <v>-4768</v>
      </c>
    </row>
    <row r="22" spans="1:8" ht="15.75">
      <c r="A22" s="60"/>
      <c r="C22" s="14"/>
      <c r="D22" s="14"/>
      <c r="E22" s="14"/>
      <c r="F22" s="14"/>
      <c r="G22" s="14"/>
      <c r="H22" s="14"/>
    </row>
    <row r="23" spans="1:11" ht="16.5" thickBot="1">
      <c r="A23" s="2" t="s">
        <v>113</v>
      </c>
      <c r="C23" s="16">
        <f>SUM(C15:C22)</f>
        <v>110367</v>
      </c>
      <c r="D23" s="16">
        <f>SUM(D15:D22)</f>
        <v>3617</v>
      </c>
      <c r="E23" s="16">
        <f>SUM(E15:E22)</f>
        <v>1479</v>
      </c>
      <c r="F23" s="16">
        <f>SUM(F15:F22)</f>
        <v>115463</v>
      </c>
      <c r="G23" s="16">
        <f>SUM(G15:G22)</f>
        <v>0</v>
      </c>
      <c r="H23" s="16">
        <f>SUM(F23:G23)</f>
        <v>115463</v>
      </c>
      <c r="K23" s="14"/>
    </row>
    <row r="24" ht="16.5" thickTop="1"/>
    <row r="25" spans="1:8" ht="15.75">
      <c r="A25" s="12" t="s">
        <v>111</v>
      </c>
      <c r="C25" s="11"/>
      <c r="D25" s="11"/>
      <c r="E25" s="11"/>
      <c r="F25" s="11"/>
      <c r="G25" s="11"/>
      <c r="H25" s="11"/>
    </row>
    <row r="26" spans="1:8" ht="15.75">
      <c r="A26" s="13" t="s">
        <v>114</v>
      </c>
      <c r="C26" s="11"/>
      <c r="D26" s="11"/>
      <c r="E26" s="11"/>
      <c r="F26" s="11"/>
      <c r="G26" s="11"/>
      <c r="H26" s="11"/>
    </row>
    <row r="27" spans="1:8" ht="15.75">
      <c r="A27" s="2" t="s">
        <v>45</v>
      </c>
      <c r="C27" s="14">
        <v>110367</v>
      </c>
      <c r="D27" s="14">
        <v>0</v>
      </c>
      <c r="E27" s="15">
        <v>-38474</v>
      </c>
      <c r="F27" s="15">
        <f>SUM(C27:E27)</f>
        <v>71893</v>
      </c>
      <c r="G27" s="15">
        <v>0</v>
      </c>
      <c r="H27" s="14">
        <f>SUM(F27:G27)</f>
        <v>71893</v>
      </c>
    </row>
    <row r="28" spans="3:8" ht="15.75">
      <c r="C28" s="14"/>
      <c r="D28" s="14"/>
      <c r="E28" s="14"/>
      <c r="F28" s="14"/>
      <c r="G28" s="14"/>
      <c r="H28" s="14"/>
    </row>
    <row r="29" spans="1:8" ht="15.75">
      <c r="A29" s="2" t="s">
        <v>81</v>
      </c>
      <c r="C29" s="14">
        <v>0</v>
      </c>
      <c r="D29" s="14">
        <v>0</v>
      </c>
      <c r="E29" s="15">
        <v>6274</v>
      </c>
      <c r="F29" s="15">
        <f>SUM(C29:E29)</f>
        <v>6274</v>
      </c>
      <c r="G29" s="15">
        <v>0</v>
      </c>
      <c r="H29" s="14">
        <f>SUM(F29:G29)</f>
        <v>6274</v>
      </c>
    </row>
    <row r="30" spans="3:8" ht="15.75">
      <c r="C30" s="14"/>
      <c r="D30" s="14"/>
      <c r="E30" s="15"/>
      <c r="F30" s="15"/>
      <c r="G30" s="15"/>
      <c r="H30" s="14"/>
    </row>
    <row r="31" spans="1:8" ht="15.75">
      <c r="A31" s="2" t="s">
        <v>125</v>
      </c>
      <c r="C31" s="14"/>
      <c r="D31" s="14"/>
      <c r="E31" s="15"/>
      <c r="F31" s="15"/>
      <c r="G31" s="15"/>
      <c r="H31" s="14"/>
    </row>
    <row r="32" spans="1:8" ht="15.75">
      <c r="A32" s="2" t="s">
        <v>127</v>
      </c>
      <c r="C32" s="14">
        <v>0</v>
      </c>
      <c r="D32" s="14">
        <v>0</v>
      </c>
      <c r="E32" s="15">
        <v>-2384</v>
      </c>
      <c r="F32" s="15">
        <f>SUM(C32:E32)</f>
        <v>-2384</v>
      </c>
      <c r="G32" s="15">
        <v>0</v>
      </c>
      <c r="H32" s="14">
        <f>SUM(F32:G32)</f>
        <v>-2384</v>
      </c>
    </row>
    <row r="33" spans="1:8" ht="15.75">
      <c r="A33" s="2" t="s">
        <v>128</v>
      </c>
      <c r="C33" s="14"/>
      <c r="D33" s="14"/>
      <c r="E33" s="15"/>
      <c r="F33" s="15"/>
      <c r="G33" s="15"/>
      <c r="H33" s="14"/>
    </row>
    <row r="34" spans="3:8" ht="15.75">
      <c r="C34" s="14"/>
      <c r="D34" s="14"/>
      <c r="E34" s="14"/>
      <c r="F34" s="14"/>
      <c r="G34" s="14"/>
      <c r="H34" s="14"/>
    </row>
    <row r="35" spans="1:8" ht="16.5" thickBot="1">
      <c r="A35" s="2" t="s">
        <v>115</v>
      </c>
      <c r="C35" s="16">
        <f>SUM(C27:C34)</f>
        <v>110367</v>
      </c>
      <c r="D35" s="16">
        <f>SUM(D27:D34)</f>
        <v>0</v>
      </c>
      <c r="E35" s="78">
        <f>SUM(E27:E34)</f>
        <v>-34584</v>
      </c>
      <c r="F35" s="78">
        <f>SUM(F27:F34)</f>
        <v>75783</v>
      </c>
      <c r="G35" s="16">
        <f>SUM(G27:G34)</f>
        <v>0</v>
      </c>
      <c r="H35" s="16">
        <f>SUM(F35:G35)</f>
        <v>75783</v>
      </c>
    </row>
    <row r="36" spans="3:8" ht="16.5" thickTop="1">
      <c r="C36" s="87"/>
      <c r="D36" s="87"/>
      <c r="E36" s="88"/>
      <c r="F36" s="88"/>
      <c r="G36" s="87"/>
      <c r="H36" s="87"/>
    </row>
    <row r="37" ht="15.75">
      <c r="A37" s="17" t="s">
        <v>96</v>
      </c>
    </row>
    <row r="38" ht="15.75">
      <c r="A38" s="17" t="s">
        <v>97</v>
      </c>
    </row>
    <row r="39" ht="15.75">
      <c r="A39" s="17"/>
    </row>
  </sheetData>
  <mergeCells count="4">
    <mergeCell ref="A3:H3"/>
    <mergeCell ref="A4:H4"/>
    <mergeCell ref="A1:H1"/>
    <mergeCell ref="C6:F6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">
      <selection activeCell="F18" sqref="F18"/>
    </sheetView>
  </sheetViews>
  <sheetFormatPr defaultColWidth="9.140625" defaultRowHeight="12.75"/>
  <cols>
    <col min="1" max="4" width="9.140625" style="2" customWidth="1"/>
    <col min="5" max="5" width="45.421875" style="2" customWidth="1"/>
    <col min="6" max="6" width="15.7109375" style="2" customWidth="1"/>
    <col min="7" max="7" width="0.5625" style="2" customWidth="1"/>
    <col min="8" max="8" width="15.7109375" style="2" customWidth="1"/>
    <col min="9" max="9" width="9.140625" style="2" customWidth="1"/>
    <col min="10" max="10" width="15.57421875" style="2" customWidth="1"/>
    <col min="11" max="16384" width="9.140625" style="2" customWidth="1"/>
  </cols>
  <sheetData>
    <row r="1" spans="1:8" ht="18.75">
      <c r="A1" s="93" t="s">
        <v>1</v>
      </c>
      <c r="B1" s="93"/>
      <c r="C1" s="93"/>
      <c r="D1" s="93"/>
      <c r="E1" s="93"/>
      <c r="F1" s="93"/>
      <c r="G1" s="93"/>
      <c r="H1" s="93"/>
    </row>
    <row r="3" spans="1:8" ht="18.75">
      <c r="A3" s="97" t="s">
        <v>11</v>
      </c>
      <c r="B3" s="97"/>
      <c r="C3" s="97"/>
      <c r="D3" s="97"/>
      <c r="E3" s="97"/>
      <c r="F3" s="97"/>
      <c r="G3" s="97"/>
      <c r="H3" s="97"/>
    </row>
    <row r="4" spans="1:8" ht="18.75">
      <c r="A4" s="97" t="s">
        <v>124</v>
      </c>
      <c r="B4" s="97"/>
      <c r="C4" s="97"/>
      <c r="D4" s="97"/>
      <c r="E4" s="97"/>
      <c r="F4" s="97"/>
      <c r="G4" s="97"/>
      <c r="H4" s="97"/>
    </row>
    <row r="6" spans="6:8" ht="15.75">
      <c r="F6" s="2" t="s">
        <v>116</v>
      </c>
      <c r="H6" s="2" t="s">
        <v>116</v>
      </c>
    </row>
    <row r="7" spans="6:8" ht="15.75">
      <c r="F7" s="65">
        <v>38898</v>
      </c>
      <c r="G7" s="64"/>
      <c r="H7" s="65">
        <v>38533</v>
      </c>
    </row>
    <row r="8" spans="6:8" ht="15.75">
      <c r="F8" s="11" t="s">
        <v>12</v>
      </c>
      <c r="H8" s="11" t="s">
        <v>12</v>
      </c>
    </row>
    <row r="9" spans="1:8" ht="15.75">
      <c r="A9" s="17"/>
      <c r="F9" s="4"/>
      <c r="H9" s="11" t="s">
        <v>109</v>
      </c>
    </row>
    <row r="10" ht="15.75">
      <c r="A10" s="17" t="s">
        <v>13</v>
      </c>
    </row>
    <row r="11" spans="1:8" ht="15.75">
      <c r="A11" s="2" t="s">
        <v>36</v>
      </c>
      <c r="F11" s="15">
        <f>'CIS30.6.06'!H22</f>
        <v>7183</v>
      </c>
      <c r="H11" s="5">
        <f>9583-2340</f>
        <v>7243</v>
      </c>
    </row>
    <row r="12" spans="1:8" ht="15.75">
      <c r="A12" s="2" t="s">
        <v>14</v>
      </c>
      <c r="F12" s="15"/>
      <c r="H12" s="5"/>
    </row>
    <row r="13" spans="1:8" ht="15.75">
      <c r="A13" s="2" t="s">
        <v>20</v>
      </c>
      <c r="F13" s="15">
        <v>3956</v>
      </c>
      <c r="H13" s="5">
        <v>827</v>
      </c>
    </row>
    <row r="14" spans="1:8" ht="15.75">
      <c r="A14" s="2" t="s">
        <v>15</v>
      </c>
      <c r="F14" s="15">
        <v>6018</v>
      </c>
      <c r="H14" s="5">
        <v>6532</v>
      </c>
    </row>
    <row r="15" spans="1:8" ht="15.75">
      <c r="A15" s="2" t="s">
        <v>133</v>
      </c>
      <c r="F15" s="15">
        <v>22</v>
      </c>
      <c r="H15" s="5">
        <v>0</v>
      </c>
    </row>
    <row r="16" spans="1:8" ht="15.75">
      <c r="A16" s="2" t="s">
        <v>134</v>
      </c>
      <c r="F16" s="15">
        <v>18</v>
      </c>
      <c r="H16" s="5">
        <v>0</v>
      </c>
    </row>
    <row r="17" spans="1:8" ht="15.75">
      <c r="A17" s="2" t="s">
        <v>137</v>
      </c>
      <c r="F17" s="15">
        <v>-11</v>
      </c>
      <c r="H17" s="5">
        <v>0</v>
      </c>
    </row>
    <row r="18" spans="1:8" ht="15.75">
      <c r="A18" s="2" t="s">
        <v>138</v>
      </c>
      <c r="F18" s="15">
        <v>-51</v>
      </c>
      <c r="H18" s="5">
        <v>-219</v>
      </c>
    </row>
    <row r="19" spans="1:10" ht="15.75">
      <c r="A19" s="2" t="s">
        <v>16</v>
      </c>
      <c r="E19" s="18"/>
      <c r="F19" s="15">
        <f>-'CIS30.6.06'!H18</f>
        <v>17</v>
      </c>
      <c r="H19" s="5">
        <v>72</v>
      </c>
      <c r="J19" s="15"/>
    </row>
    <row r="20" spans="1:8" ht="15.75">
      <c r="A20" s="2" t="s">
        <v>105</v>
      </c>
      <c r="E20" s="18"/>
      <c r="F20" s="57">
        <f>-'CIS30.6.06'!H20</f>
        <v>-14211</v>
      </c>
      <c r="H20" s="6">
        <f>-8208+2340</f>
        <v>-5868</v>
      </c>
    </row>
    <row r="21" spans="1:8" ht="15.75">
      <c r="A21" s="2" t="s">
        <v>37</v>
      </c>
      <c r="F21" s="15">
        <f>SUM(F11:F20)</f>
        <v>2941</v>
      </c>
      <c r="H21" s="5">
        <f>SUM(H11:H20)</f>
        <v>8587</v>
      </c>
    </row>
    <row r="22" spans="1:9" ht="15.75">
      <c r="A22" s="2" t="s">
        <v>104</v>
      </c>
      <c r="F22" s="15">
        <v>14099</v>
      </c>
      <c r="H22" s="5">
        <v>-29283</v>
      </c>
      <c r="I22" s="5"/>
    </row>
    <row r="23" spans="1:8" ht="15.75">
      <c r="A23" s="2" t="s">
        <v>52</v>
      </c>
      <c r="F23" s="15">
        <v>10015</v>
      </c>
      <c r="H23" s="5">
        <v>14069</v>
      </c>
    </row>
    <row r="24" spans="1:8" ht="15.75">
      <c r="A24" s="2" t="s">
        <v>47</v>
      </c>
      <c r="F24" s="15">
        <f>-'CBS30.6.06'!F22+'CBS30.6.06'!H22-F15</f>
        <v>-103</v>
      </c>
      <c r="H24" s="5">
        <v>0</v>
      </c>
    </row>
    <row r="25" spans="1:8" ht="15.75">
      <c r="A25" s="2" t="s">
        <v>132</v>
      </c>
      <c r="F25" s="57">
        <f>-'CBS30.6.06'!F21+'CBS30.6.06'!H21</f>
        <v>-105</v>
      </c>
      <c r="G25" s="20"/>
      <c r="H25" s="6">
        <v>-584</v>
      </c>
    </row>
    <row r="26" spans="1:8" ht="15.75">
      <c r="A26" s="2" t="s">
        <v>18</v>
      </c>
      <c r="F26" s="19">
        <f>SUM(F21:F25)</f>
        <v>26847</v>
      </c>
      <c r="H26" s="19">
        <f>SUM(H21:H25)</f>
        <v>-7211</v>
      </c>
    </row>
    <row r="27" spans="1:8" ht="15.75">
      <c r="A27" s="2" t="s">
        <v>138</v>
      </c>
      <c r="F27" s="19">
        <v>51</v>
      </c>
      <c r="H27" s="19">
        <v>219</v>
      </c>
    </row>
    <row r="28" spans="1:8" ht="15.75">
      <c r="A28" s="2" t="s">
        <v>27</v>
      </c>
      <c r="B28" s="90"/>
      <c r="F28" s="15">
        <v>-5963</v>
      </c>
      <c r="H28" s="5">
        <v>-7294</v>
      </c>
    </row>
    <row r="29" spans="1:8" ht="15.75">
      <c r="A29" s="2" t="s">
        <v>21</v>
      </c>
      <c r="F29" s="15">
        <f>-F19</f>
        <v>-17</v>
      </c>
      <c r="H29" s="5">
        <f>-H19</f>
        <v>-72</v>
      </c>
    </row>
    <row r="30" spans="1:8" ht="15.75">
      <c r="A30" s="2" t="s">
        <v>17</v>
      </c>
      <c r="F30" s="21">
        <f>SUM(F26:F29)</f>
        <v>20918</v>
      </c>
      <c r="G30" s="20"/>
      <c r="H30" s="21">
        <f>SUM(H26:H29)</f>
        <v>-14358</v>
      </c>
    </row>
    <row r="31" spans="6:8" ht="15.75">
      <c r="F31" s="15"/>
      <c r="H31" s="5"/>
    </row>
    <row r="32" spans="1:8" ht="15.75">
      <c r="A32" s="17" t="s">
        <v>26</v>
      </c>
      <c r="F32" s="15"/>
      <c r="H32" s="5"/>
    </row>
    <row r="33" spans="1:8" ht="15.75">
      <c r="A33" s="2" t="s">
        <v>136</v>
      </c>
      <c r="E33" s="90"/>
      <c r="F33" s="15">
        <v>398</v>
      </c>
      <c r="H33" s="5">
        <v>0</v>
      </c>
    </row>
    <row r="34" spans="1:8" ht="15.75">
      <c r="A34" s="2" t="s">
        <v>135</v>
      </c>
      <c r="E34" s="90"/>
      <c r="F34" s="15">
        <v>-32288</v>
      </c>
      <c r="G34" s="20"/>
      <c r="H34" s="19">
        <v>-2645</v>
      </c>
    </row>
    <row r="35" spans="1:8" ht="15.75">
      <c r="A35" s="2" t="s">
        <v>139</v>
      </c>
      <c r="E35" s="35" t="s">
        <v>140</v>
      </c>
      <c r="F35" s="15">
        <v>0</v>
      </c>
      <c r="G35" s="20"/>
      <c r="H35" s="19">
        <v>0</v>
      </c>
    </row>
    <row r="36" spans="1:8" ht="15.75">
      <c r="A36" s="2" t="s">
        <v>48</v>
      </c>
      <c r="F36" s="21">
        <f>SUM(F33:F35)</f>
        <v>-31890</v>
      </c>
      <c r="G36" s="62"/>
      <c r="H36" s="21">
        <f>SUM(H33:H34)</f>
        <v>-2645</v>
      </c>
    </row>
    <row r="37" spans="6:8" ht="15.75">
      <c r="F37" s="15"/>
      <c r="H37" s="5"/>
    </row>
    <row r="38" spans="1:8" ht="15.75">
      <c r="A38" s="17" t="s">
        <v>19</v>
      </c>
      <c r="F38" s="15"/>
      <c r="H38" s="5"/>
    </row>
    <row r="39" spans="1:8" ht="15.75">
      <c r="A39" s="2" t="s">
        <v>46</v>
      </c>
      <c r="F39" s="15">
        <v>-599</v>
      </c>
      <c r="H39" s="5">
        <v>-37</v>
      </c>
    </row>
    <row r="40" spans="1:8" ht="15.75">
      <c r="A40" s="2" t="s">
        <v>131</v>
      </c>
      <c r="F40" s="15">
        <f>'CBS30.6.06'!F51-'CBS30.6.06'!H51</f>
        <v>14101</v>
      </c>
      <c r="H40" s="5">
        <v>3</v>
      </c>
    </row>
    <row r="41" spans="1:8" ht="15.75">
      <c r="A41" s="2" t="s">
        <v>22</v>
      </c>
      <c r="F41" s="21">
        <f>SUM(F39:F40)</f>
        <v>13502</v>
      </c>
      <c r="H41" s="21">
        <f>SUM(H39:H40)</f>
        <v>-34</v>
      </c>
    </row>
    <row r="42" spans="6:8" ht="15.75">
      <c r="F42" s="15"/>
      <c r="H42" s="5"/>
    </row>
    <row r="43" spans="1:8" ht="15.75">
      <c r="A43" s="80" t="s">
        <v>38</v>
      </c>
      <c r="B43" s="81"/>
      <c r="C43" s="81"/>
      <c r="D43" s="81"/>
      <c r="E43" s="81"/>
      <c r="F43" s="5">
        <f>+F30+F36+F41</f>
        <v>2530</v>
      </c>
      <c r="H43" s="5">
        <f>+H30+H36+H41</f>
        <v>-17037</v>
      </c>
    </row>
    <row r="44" spans="1:8" ht="15.75">
      <c r="A44" s="80" t="s">
        <v>102</v>
      </c>
      <c r="B44" s="81"/>
      <c r="C44" s="81"/>
      <c r="D44" s="81"/>
      <c r="E44" s="81"/>
      <c r="F44" s="15">
        <v>4016</v>
      </c>
      <c r="H44" s="5">
        <v>25847</v>
      </c>
    </row>
    <row r="45" spans="1:9" ht="16.5" thickBot="1">
      <c r="A45" s="80" t="s">
        <v>101</v>
      </c>
      <c r="B45" s="81"/>
      <c r="C45" s="81"/>
      <c r="D45" s="81"/>
      <c r="E45" s="81"/>
      <c r="F45" s="58">
        <f>SUM(F43:F44)</f>
        <v>6546</v>
      </c>
      <c r="H45" s="7">
        <f>SUM(H43:H44)</f>
        <v>8810</v>
      </c>
      <c r="I45" s="15"/>
    </row>
    <row r="46" spans="6:8" ht="16.5" thickTop="1">
      <c r="F46" s="15"/>
      <c r="H46" s="5"/>
    </row>
    <row r="47" spans="6:8" ht="15.75">
      <c r="F47" s="15"/>
      <c r="H47" s="5"/>
    </row>
    <row r="48" spans="1:8" ht="15.75">
      <c r="A48" s="2" t="s">
        <v>100</v>
      </c>
      <c r="F48" s="15"/>
      <c r="H48" s="5"/>
    </row>
    <row r="49" spans="6:8" ht="15.75">
      <c r="F49" s="79" t="s">
        <v>99</v>
      </c>
      <c r="G49" s="11"/>
      <c r="H49" s="79" t="s">
        <v>99</v>
      </c>
    </row>
    <row r="50" spans="6:8" ht="15.75">
      <c r="F50" s="65">
        <v>38898</v>
      </c>
      <c r="G50" s="65"/>
      <c r="H50" s="65">
        <v>38533</v>
      </c>
    </row>
    <row r="51" spans="6:8" ht="15.75">
      <c r="F51" s="11" t="s">
        <v>12</v>
      </c>
      <c r="G51" s="11"/>
      <c r="H51" s="11" t="s">
        <v>12</v>
      </c>
    </row>
    <row r="52" spans="1:8" ht="15.75">
      <c r="A52" s="2" t="s">
        <v>23</v>
      </c>
      <c r="F52" s="82">
        <v>1426</v>
      </c>
      <c r="G52" s="82"/>
      <c r="H52" s="82">
        <v>3600</v>
      </c>
    </row>
    <row r="53" spans="1:8" ht="15.75">
      <c r="A53" s="2" t="s">
        <v>103</v>
      </c>
      <c r="F53" s="82">
        <v>5120</v>
      </c>
      <c r="G53" s="82"/>
      <c r="H53" s="82">
        <v>5210</v>
      </c>
    </row>
    <row r="54" spans="6:8" ht="16.5" thickBot="1">
      <c r="F54" s="83">
        <f>SUM(F52:F53)</f>
        <v>6546</v>
      </c>
      <c r="G54" s="82"/>
      <c r="H54" s="83">
        <f>SUM(H52:H53)</f>
        <v>8810</v>
      </c>
    </row>
    <row r="55" spans="6:8" ht="16.5" thickTop="1">
      <c r="F55" s="11"/>
      <c r="G55" s="11"/>
      <c r="H55" s="11"/>
    </row>
    <row r="56" spans="6:8" ht="15.75">
      <c r="F56" s="15">
        <f>F45-F54</f>
        <v>0</v>
      </c>
      <c r="H56" s="5"/>
    </row>
    <row r="58" ht="15.75">
      <c r="A58" s="17" t="s">
        <v>142</v>
      </c>
    </row>
    <row r="59" ht="15.75">
      <c r="A59" s="17" t="s">
        <v>143</v>
      </c>
    </row>
    <row r="60" ht="15.75">
      <c r="A60" s="17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shawhney</cp:lastModifiedBy>
  <cp:lastPrinted>2006-08-24T04:05:58Z</cp:lastPrinted>
  <dcterms:created xsi:type="dcterms:W3CDTF">2000-02-14T07:46:56Z</dcterms:created>
  <dcterms:modified xsi:type="dcterms:W3CDTF">2006-08-30T07:32:29Z</dcterms:modified>
  <cp:category/>
  <cp:version/>
  <cp:contentType/>
  <cp:contentStatus/>
</cp:coreProperties>
</file>